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gasnew-my.sharepoint.com/personal/jordan_moncada_energigas_se/Documents/Skrivbordet/"/>
    </mc:Choice>
  </mc:AlternateContent>
  <xr:revisionPtr revIDLastSave="8" documentId="8_{05BEA533-242A-4212-A4EF-10769F142C21}" xr6:coauthVersionLast="47" xr6:coauthVersionMax="47" xr10:uidLastSave="{FB8BE59B-B94A-47EE-B3FD-F4C2EB53D766}"/>
  <bookViews>
    <workbookView xWindow="-120" yWindow="-120" windowWidth="29040" windowHeight="17520" xr2:uid="{3FE66556-8252-4B10-ABF4-3B94822FC766}"/>
  </bookViews>
  <sheets>
    <sheet name="Dimensionering Effekt" sheetId="2" r:id="rId1"/>
    <sheet name="Allmänna gaslag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D11" i="3"/>
  <c r="F11" i="3" s="1"/>
  <c r="F12" i="3" s="1"/>
  <c r="D5" i="3"/>
  <c r="F5" i="3" s="1"/>
  <c r="B18" i="2"/>
  <c r="B11" i="2"/>
  <c r="C23" i="2"/>
  <c r="C22" i="2"/>
  <c r="B19" i="2" l="1"/>
  <c r="P21" i="2" l="1"/>
  <c r="P22" i="2"/>
  <c r="P23" i="2"/>
  <c r="P24" i="2"/>
  <c r="P25" i="2"/>
  <c r="P18" i="2"/>
  <c r="P26" i="2"/>
  <c r="P19" i="2"/>
  <c r="P27" i="2"/>
  <c r="P20" i="2"/>
  <c r="P17" i="2"/>
  <c r="P7" i="2"/>
  <c r="J7" i="2"/>
  <c r="P10" i="2"/>
  <c r="J10" i="2"/>
  <c r="P9" i="2"/>
  <c r="J9" i="2"/>
  <c r="P8" i="2"/>
  <c r="J8" i="2"/>
  <c r="J17" i="2"/>
  <c r="P13" i="2"/>
  <c r="P12" i="2"/>
  <c r="P11" i="2"/>
  <c r="J11" i="2"/>
  <c r="J19" i="2"/>
  <c r="J18" i="2"/>
  <c r="J20" i="2"/>
  <c r="J21" i="2"/>
  <c r="J22" i="2"/>
  <c r="J23" i="2"/>
  <c r="J24" i="2"/>
  <c r="J25" i="2"/>
  <c r="J26" i="2"/>
  <c r="J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Eugensson</author>
    <author>tc={3A543062-9115-46B4-9F7B-282E0FAF4A52}</author>
  </authors>
  <commentList>
    <comment ref="A7" authorId="0" shapeId="0" xr:uid="{9F6F67BF-EA94-4DB9-A4E9-0893E3604082}">
      <text>
        <r>
          <rPr>
            <b/>
            <sz val="9"/>
            <color indexed="81"/>
            <rFont val="Tahoma"/>
            <family val="2"/>
          </rPr>
          <t>William Eugensson:</t>
        </r>
        <r>
          <rPr>
            <sz val="9"/>
            <color indexed="81"/>
            <rFont val="Tahoma"/>
            <family val="2"/>
          </rPr>
          <t xml:space="preserve">
Ange maximalt effektuttag</t>
        </r>
      </text>
    </comment>
    <comment ref="D18" authorId="0" shapeId="0" xr:uid="{0FDF194D-68EC-4D9B-A47A-513C2DD9CF2B}">
      <text>
        <r>
          <rPr>
            <b/>
            <sz val="9"/>
            <color indexed="81"/>
            <rFont val="Tahoma"/>
            <family val="2"/>
          </rPr>
          <t>William Eugensson:</t>
        </r>
        <r>
          <rPr>
            <sz val="9"/>
            <color indexed="81"/>
            <rFont val="Tahoma"/>
            <family val="2"/>
          </rPr>
          <t xml:space="preserve">
Om LHV är i i annan enhet än kWh/m3 behöver denna konverteras enl. tabell längst ned i dokumentet.</t>
        </r>
      </text>
    </comment>
    <comment ref="B33" authorId="1" shapeId="0" xr:uid="{3A543062-9115-46B4-9F7B-282E0FAF4A52}">
      <text>
        <t>[Trådad kommentar]
I din version av Excel kan du läsa den här trådade kommentaren, men eventuella ändringar i den tas bort om filen öppnas i en senare version av Excel. Läs mer: https://go.microsoft.com/fwlink/?linkid=870924
Kommentar:
    Vad är H - benämningen för övre VV?</t>
      </text>
    </comment>
  </commentList>
</comments>
</file>

<file path=xl/sharedStrings.xml><?xml version="1.0" encoding="utf-8"?>
<sst xmlns="http://schemas.openxmlformats.org/spreadsheetml/2006/main" count="165" uniqueCount="113">
  <si>
    <t>Variabler (inmatning)</t>
  </si>
  <si>
    <r>
      <t xml:space="preserve">Resultat mätarrekommendationer
  </t>
    </r>
    <r>
      <rPr>
        <sz val="22"/>
        <color rgb="FFFF0000"/>
        <rFont val="Calibri"/>
        <family val="2"/>
        <scheme val="minor"/>
      </rPr>
      <t xml:space="preserve"> I
  V</t>
    </r>
  </si>
  <si>
    <t>Fasta värden</t>
  </si>
  <si>
    <t>Beräkningsresultat</t>
  </si>
  <si>
    <t>Enhet/text</t>
  </si>
  <si>
    <t>FLÖDESBERÄKNING</t>
  </si>
  <si>
    <t>Enhet</t>
  </si>
  <si>
    <t>Bälggasmätare</t>
  </si>
  <si>
    <t>Qmin</t>
  </si>
  <si>
    <t>Qmax</t>
  </si>
  <si>
    <t>Valbar</t>
  </si>
  <si>
    <t>Ultraljudsmätare  </t>
  </si>
  <si>
    <t>Enhet </t>
  </si>
  <si>
    <r>
      <t>Qmin</t>
    </r>
    <r>
      <rPr>
        <sz val="10"/>
        <color rgb="FF000000"/>
        <rFont val="Arial"/>
        <family val="2"/>
      </rPr>
      <t> </t>
    </r>
  </si>
  <si>
    <r>
      <t>Qmax</t>
    </r>
    <r>
      <rPr>
        <sz val="10"/>
        <color rgb="FF000000"/>
        <rFont val="Arial"/>
        <family val="2"/>
      </rPr>
      <t> </t>
    </r>
  </si>
  <si>
    <r>
      <t>Dimensionerande effekt (</t>
    </r>
    <r>
      <rPr>
        <sz val="14"/>
        <color rgb="FF000000"/>
        <rFont val="Calibri"/>
        <family val="2"/>
        <scheme val="minor"/>
      </rPr>
      <t>P)</t>
    </r>
  </si>
  <si>
    <t>kW</t>
  </si>
  <si>
    <t>G4</t>
  </si>
  <si>
    <t>m3/h</t>
  </si>
  <si>
    <t>G40 </t>
  </si>
  <si>
    <t>m3/h </t>
  </si>
  <si>
    <r>
      <t>Genomsnittlig temperatur (drifttillståndet) (</t>
    </r>
    <r>
      <rPr>
        <sz val="14"/>
        <color rgb="FF000000"/>
        <rFont val="Calibri"/>
        <family val="2"/>
        <scheme val="minor"/>
      </rPr>
      <t>T</t>
    </r>
    <r>
      <rPr>
        <sz val="8"/>
        <color rgb="FF000000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>)</t>
    </r>
  </si>
  <si>
    <t>℃</t>
  </si>
  <si>
    <t>G6</t>
  </si>
  <si>
    <t>G65 </t>
  </si>
  <si>
    <t>Kelvin (K)</t>
  </si>
  <si>
    <t>G10</t>
  </si>
  <si>
    <t>G100 </t>
  </si>
  <si>
    <t>Genomsnittligt tryck (exkl. atomosfärstryck)</t>
  </si>
  <si>
    <t>mBar (hPa)</t>
  </si>
  <si>
    <t>G16</t>
  </si>
  <si>
    <t>G160 </t>
  </si>
  <si>
    <r>
      <t>Genomsnittligt tryck (drifttillståndet) (</t>
    </r>
    <r>
      <rPr>
        <sz val="14"/>
        <color rgb="FF000000"/>
        <rFont val="Calibri"/>
        <family val="2"/>
        <scheme val="minor"/>
      </rPr>
      <t>p</t>
    </r>
    <r>
      <rPr>
        <sz val="9"/>
        <color rgb="FF000000"/>
        <rFont val="Calibri"/>
        <family val="2"/>
        <scheme val="minor"/>
      </rPr>
      <t>D</t>
    </r>
    <r>
      <rPr>
        <sz val="14"/>
        <color rgb="FF000000"/>
        <rFont val="Calibri"/>
        <family val="2"/>
        <scheme val="minor"/>
      </rPr>
      <t>)</t>
    </r>
  </si>
  <si>
    <t>G25</t>
  </si>
  <si>
    <t>G250 </t>
  </si>
  <si>
    <t>Genomsnittligt värmevärde (LHV)</t>
  </si>
  <si>
    <t>kWh/m3</t>
  </si>
  <si>
    <t>G400 </t>
  </si>
  <si>
    <r>
      <t>Korrketionsfaktor (</t>
    </r>
    <r>
      <rPr>
        <sz val="14"/>
        <color rgb="FF000000"/>
        <rFont val="Calibri"/>
        <family val="2"/>
        <scheme val="minor"/>
      </rPr>
      <t>k</t>
    </r>
    <r>
      <rPr>
        <sz val="11"/>
        <color rgb="FF000000"/>
        <rFont val="Calibri"/>
        <family val="2"/>
        <scheme val="minor"/>
      </rPr>
      <t>) (avser variationer i LHV)</t>
    </r>
  </si>
  <si>
    <t>G650 </t>
  </si>
  <si>
    <r>
      <rPr>
        <sz val="11"/>
        <color rgb="FF000000"/>
        <rFont val="Calibri"/>
        <family val="2"/>
        <scheme val="minor"/>
      </rPr>
      <t>0℃ - Temperaturen vid normaltillståndet</t>
    </r>
    <r>
      <rPr>
        <sz val="14"/>
        <color rgb="FF000000"/>
        <rFont val="Calibri"/>
        <family val="2"/>
        <scheme val="minor"/>
      </rPr>
      <t>(T</t>
    </r>
    <r>
      <rPr>
        <sz val="8"/>
        <color rgb="FF000000"/>
        <rFont val="Calibri"/>
        <family val="2"/>
        <scheme val="minor"/>
      </rPr>
      <t>N</t>
    </r>
    <r>
      <rPr>
        <sz val="12"/>
        <color rgb="FF000000"/>
        <rFont val="Calibri"/>
        <family val="2"/>
        <scheme val="minor"/>
      </rPr>
      <t>)</t>
    </r>
  </si>
  <si>
    <t>K</t>
  </si>
  <si>
    <r>
      <rPr>
        <sz val="11"/>
        <color rgb="FF000000"/>
        <rFont val="Calibri"/>
        <family val="2"/>
        <scheme val="minor"/>
      </rPr>
      <t xml:space="preserve">Atmosfärstryck - Trycket vid normaltillståndet </t>
    </r>
    <r>
      <rPr>
        <sz val="14"/>
        <color rgb="FF000000"/>
        <rFont val="Calibri"/>
        <family val="2"/>
        <scheme val="minor"/>
      </rPr>
      <t>(p</t>
    </r>
    <r>
      <rPr>
        <sz val="8"/>
        <color rgb="FF000000"/>
        <rFont val="Calibri"/>
        <family val="2"/>
        <scheme val="minor"/>
      </rPr>
      <t>N</t>
    </r>
    <r>
      <rPr>
        <sz val="14"/>
        <color rgb="FF000000"/>
        <rFont val="Calibri"/>
        <family val="2"/>
        <scheme val="minor"/>
      </rPr>
      <t xml:space="preserve">) </t>
    </r>
  </si>
  <si>
    <t>Vridkolvsmätare</t>
  </si>
  <si>
    <t>Turbinmätare</t>
  </si>
  <si>
    <t>Resultat</t>
  </si>
  <si>
    <t>Formel</t>
  </si>
  <si>
    <r>
      <t>G6</t>
    </r>
    <r>
      <rPr>
        <sz val="10"/>
        <color rgb="FF000000"/>
        <rFont val="Arial"/>
        <family val="2"/>
      </rPr>
      <t> </t>
    </r>
  </si>
  <si>
    <r>
      <t>G40</t>
    </r>
    <r>
      <rPr>
        <sz val="10"/>
        <color rgb="FF000000"/>
        <rFont val="Arial"/>
        <family val="2"/>
      </rPr>
      <t> (</t>
    </r>
    <r>
      <rPr>
        <b/>
        <sz val="10"/>
        <color rgb="FF000000"/>
        <rFont val="Arial"/>
        <family val="2"/>
      </rPr>
      <t>DN50)</t>
    </r>
  </si>
  <si>
    <r>
      <t>Flöde i normalkubik (normaltillståndet) Q</t>
    </r>
    <r>
      <rPr>
        <sz val="8"/>
        <color rgb="FF000000"/>
        <rFont val="Calibri"/>
        <family val="2"/>
        <scheme val="minor"/>
      </rPr>
      <t>N</t>
    </r>
  </si>
  <si>
    <r>
      <t>Q</t>
    </r>
    <r>
      <rPr>
        <sz val="8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=</t>
    </r>
    <r>
      <rPr>
        <sz val="14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/(</t>
    </r>
    <r>
      <rPr>
        <sz val="14"/>
        <color rgb="FF000000"/>
        <rFont val="Calibri"/>
        <family val="2"/>
        <scheme val="minor"/>
      </rPr>
      <t>LHV</t>
    </r>
    <r>
      <rPr>
        <sz val="11"/>
        <color rgb="FF000000"/>
        <rFont val="Calibri"/>
        <family val="2"/>
        <scheme val="minor"/>
      </rPr>
      <t>*</t>
    </r>
    <r>
      <rPr>
        <sz val="14"/>
        <color rgb="FF000000"/>
        <rFont val="Calibri"/>
        <family val="2"/>
        <scheme val="minor"/>
      </rPr>
      <t>k</t>
    </r>
    <r>
      <rPr>
        <sz val="11"/>
        <color rgb="FF000000"/>
        <rFont val="Calibri"/>
        <family val="2"/>
        <scheme val="minor"/>
      </rPr>
      <t>)</t>
    </r>
  </si>
  <si>
    <r>
      <t>G10</t>
    </r>
    <r>
      <rPr>
        <sz val="10"/>
        <color rgb="FF000000"/>
        <rFont val="Arial"/>
        <family val="2"/>
      </rPr>
      <t> </t>
    </r>
  </si>
  <si>
    <t>G65 (DN50)</t>
  </si>
  <si>
    <r>
      <t>Flöde i driftkubik (drifttillståndet) Q</t>
    </r>
    <r>
      <rPr>
        <sz val="8"/>
        <color rgb="FF000000"/>
        <rFont val="Calibri"/>
        <family val="2"/>
        <scheme val="minor"/>
      </rPr>
      <t>D</t>
    </r>
  </si>
  <si>
    <r>
      <t>Q</t>
    </r>
    <r>
      <rPr>
        <sz val="8"/>
        <color rgb="FF000000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>=</t>
    </r>
    <r>
      <rPr>
        <sz val="14"/>
        <color rgb="FF000000"/>
        <rFont val="Calibri"/>
        <family val="2"/>
        <scheme val="minor"/>
      </rPr>
      <t>p</t>
    </r>
    <r>
      <rPr>
        <sz val="8"/>
        <color rgb="FF000000"/>
        <rFont val="Calibri"/>
        <family val="2"/>
        <scheme val="minor"/>
      </rPr>
      <t>N*</t>
    </r>
    <r>
      <rPr>
        <sz val="14"/>
        <color rgb="FF000000"/>
        <rFont val="Calibri"/>
        <family val="2"/>
        <scheme val="minor"/>
      </rPr>
      <t>Q</t>
    </r>
    <r>
      <rPr>
        <sz val="8"/>
        <color rgb="FF000000"/>
        <rFont val="Calibri"/>
        <family val="2"/>
        <scheme val="minor"/>
      </rPr>
      <t>N*</t>
    </r>
    <r>
      <rPr>
        <sz val="14"/>
        <color rgb="FF000000"/>
        <rFont val="Calibri"/>
        <family val="2"/>
        <scheme val="minor"/>
      </rPr>
      <t>T</t>
    </r>
    <r>
      <rPr>
        <sz val="8"/>
        <color rgb="FF000000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>/(</t>
    </r>
    <r>
      <rPr>
        <sz val="14"/>
        <color rgb="FF000000"/>
        <rFont val="Calibri"/>
        <family val="2"/>
        <scheme val="minor"/>
      </rPr>
      <t>p</t>
    </r>
    <r>
      <rPr>
        <sz val="8"/>
        <color rgb="FF000000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>*</t>
    </r>
    <r>
      <rPr>
        <sz val="14"/>
        <color rgb="FF000000"/>
        <rFont val="Calibri"/>
        <family val="2"/>
        <scheme val="minor"/>
      </rPr>
      <t>T</t>
    </r>
    <r>
      <rPr>
        <sz val="8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)</t>
    </r>
  </si>
  <si>
    <r>
      <t>G16</t>
    </r>
    <r>
      <rPr>
        <sz val="10"/>
        <color rgb="FF000000"/>
        <rFont val="Arial"/>
        <family val="2"/>
      </rPr>
      <t> </t>
    </r>
  </si>
  <si>
    <t>G100 (DN80)</t>
  </si>
  <si>
    <r>
      <t>G25</t>
    </r>
    <r>
      <rPr>
        <sz val="10"/>
        <color rgb="FF000000"/>
        <rFont val="Arial"/>
        <family val="2"/>
      </rPr>
      <t> </t>
    </r>
  </si>
  <si>
    <t>G160 (DN80)</t>
  </si>
  <si>
    <t>EXEMPEL TOTAL KONSUMTION</t>
  </si>
  <si>
    <t>h/år</t>
  </si>
  <si>
    <t>MWh/år</t>
  </si>
  <si>
    <r>
      <t>G40</t>
    </r>
    <r>
      <rPr>
        <sz val="10"/>
        <color rgb="FF000000"/>
        <rFont val="Arial"/>
        <family val="2"/>
      </rPr>
      <t> </t>
    </r>
  </si>
  <si>
    <t>G250 (DN80)</t>
  </si>
  <si>
    <t xml:space="preserve">PRIVATKUND, FASTIGHETER &amp; LÄTTARE INDUSTRI </t>
  </si>
  <si>
    <r>
      <t>G65</t>
    </r>
    <r>
      <rPr>
        <sz val="10"/>
        <color rgb="FF000000"/>
        <rFont val="Arial"/>
        <family val="2"/>
      </rPr>
      <t> </t>
    </r>
  </si>
  <si>
    <t>G400 (DN80)</t>
  </si>
  <si>
    <t xml:space="preserve">STÖRRE INDUSTRIER </t>
  </si>
  <si>
    <r>
      <t>G100</t>
    </r>
    <r>
      <rPr>
        <sz val="10"/>
        <color rgb="FF000000"/>
        <rFont val="Arial"/>
        <family val="2"/>
      </rPr>
      <t> </t>
    </r>
  </si>
  <si>
    <t>G650 (DN100/DN150)</t>
  </si>
  <si>
    <r>
      <t>G160</t>
    </r>
    <r>
      <rPr>
        <sz val="10"/>
        <color rgb="FF000000"/>
        <rFont val="Arial"/>
        <family val="2"/>
      </rPr>
      <t> </t>
    </r>
  </si>
  <si>
    <t>G1000 (DN100/DN150)</t>
  </si>
  <si>
    <r>
      <t>G250</t>
    </r>
    <r>
      <rPr>
        <sz val="10"/>
        <color rgb="FF000000"/>
        <rFont val="Arial"/>
        <family val="2"/>
      </rPr>
      <t> </t>
    </r>
  </si>
  <si>
    <t>G1600(DN200/DN250)</t>
  </si>
  <si>
    <t>Andra enheter av värmevärden</t>
  </si>
  <si>
    <t>Konvertering kWh/m3 -&gt;</t>
  </si>
  <si>
    <t>Kommentar</t>
  </si>
  <si>
    <r>
      <t>G400</t>
    </r>
    <r>
      <rPr>
        <sz val="10"/>
        <color rgb="FF000000"/>
        <rFont val="Arial"/>
        <family val="2"/>
      </rPr>
      <t> </t>
    </r>
  </si>
  <si>
    <t>G2500 (DN250/DN300)</t>
  </si>
  <si>
    <t>MJ/m3</t>
  </si>
  <si>
    <t>VV*3,6</t>
  </si>
  <si>
    <t>Detta kallas också wobbe index</t>
  </si>
  <si>
    <r>
      <t>G650</t>
    </r>
    <r>
      <rPr>
        <sz val="10"/>
        <color rgb="FF000000"/>
        <rFont val="Arial"/>
        <family val="2"/>
      </rPr>
      <t> </t>
    </r>
  </si>
  <si>
    <t>G4000 (DN300)</t>
  </si>
  <si>
    <t>kWh/kg</t>
  </si>
  <si>
    <t>VV/ρ</t>
  </si>
  <si>
    <t>densiteten är vid normalförhållanden</t>
  </si>
  <si>
    <t>MJ/kg</t>
  </si>
  <si>
    <t>VV*3,6/ρ</t>
  </si>
  <si>
    <t>Benämningar på värmevärde</t>
  </si>
  <si>
    <t>Undre värmevärde</t>
  </si>
  <si>
    <t>VVU = Net Calorific Value - NCV  = Lower Heating Value - LHV = Hu</t>
  </si>
  <si>
    <t>Övre värmevärde</t>
  </si>
  <si>
    <t>VVÖ = Gross Calorific Value - GCV = Higher Heating Value - HHV</t>
  </si>
  <si>
    <t>Allmänna gaslagen Räknesnurra</t>
  </si>
  <si>
    <t>n</t>
  </si>
  <si>
    <t>R</t>
  </si>
  <si>
    <t>T</t>
  </si>
  <si>
    <t>p</t>
  </si>
  <si>
    <t>pV = nRT</t>
  </si>
  <si>
    <t>V</t>
  </si>
  <si>
    <t>p = Tryck (i Pa)</t>
  </si>
  <si>
    <t>m3</t>
  </si>
  <si>
    <t>V = Volym (m3)</t>
  </si>
  <si>
    <t>n = Molmassa</t>
  </si>
  <si>
    <t>R = Gaskonstanten</t>
  </si>
  <si>
    <t>T = Temperatur (Kelvin)</t>
  </si>
  <si>
    <t>Pa</t>
  </si>
  <si>
    <t>Biogas (Metan) n = 16</t>
  </si>
  <si>
    <t>Bar</t>
  </si>
  <si>
    <t>R = 8,314</t>
  </si>
  <si>
    <t>T = 273,15 + X (ofta 15 eller 0)</t>
  </si>
  <si>
    <t>Densitet‎: ‎0,717 × 10-3 g/cm³ (Metan)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</si>
</sst>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4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rgb="FFB2B2B2"/>
      </bottom>
      <diagonal/>
    </border>
    <border>
      <left/>
      <right style="thin">
        <color rgb="FF000000"/>
      </right>
      <top style="medium">
        <color rgb="FFB2B2B2"/>
      </top>
      <bottom style="medium">
        <color rgb="FFB2B2B2"/>
      </bottom>
      <diagonal/>
    </border>
    <border>
      <left/>
      <right style="thin">
        <color rgb="FF000000"/>
      </right>
      <top style="medium">
        <color rgb="FFB2B2B2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15" applyNumberFormat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0" fontId="5" fillId="5" borderId="0" xfId="4" applyBorder="1"/>
    <xf numFmtId="0" fontId="3" fillId="3" borderId="2" xfId="2"/>
    <xf numFmtId="0" fontId="5" fillId="5" borderId="11" xfId="4" applyBorder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4" borderId="3" xfId="3" applyFont="1"/>
    <xf numFmtId="0" fontId="5" fillId="8" borderId="0" xfId="0" applyFont="1" applyFill="1"/>
    <xf numFmtId="0" fontId="8" fillId="4" borderId="3" xfId="3" applyFont="1" applyAlignment="1">
      <alignment horizontal="left" vertical="center" wrapText="1"/>
    </xf>
    <xf numFmtId="0" fontId="5" fillId="5" borderId="13" xfId="4" applyBorder="1" applyAlignment="1">
      <alignment horizontal="right" wrapText="1"/>
    </xf>
    <xf numFmtId="0" fontId="5" fillId="5" borderId="14" xfId="4" applyBorder="1" applyAlignment="1">
      <alignment horizontal="right" wrapText="1"/>
    </xf>
    <xf numFmtId="0" fontId="4" fillId="4" borderId="3" xfId="3" applyFont="1"/>
    <xf numFmtId="0" fontId="4" fillId="4" borderId="4" xfId="3" applyFont="1" applyBorder="1" applyAlignment="1">
      <alignment horizontal="center"/>
    </xf>
    <xf numFmtId="0" fontId="4" fillId="4" borderId="5" xfId="3" applyFont="1" applyBorder="1" applyAlignment="1">
      <alignment horizontal="center"/>
    </xf>
    <xf numFmtId="0" fontId="5" fillId="6" borderId="16" xfId="5" applyBorder="1"/>
    <xf numFmtId="0" fontId="5" fillId="5" borderId="0" xfId="4" applyBorder="1" applyProtection="1"/>
    <xf numFmtId="0" fontId="4" fillId="4" borderId="3" xfId="3" applyFont="1" applyAlignment="1">
      <alignment horizontal="center"/>
    </xf>
    <xf numFmtId="0" fontId="2" fillId="2" borderId="7" xfId="1" applyBorder="1"/>
    <xf numFmtId="164" fontId="2" fillId="2" borderId="7" xfId="1" applyNumberFormat="1" applyBorder="1"/>
    <xf numFmtId="0" fontId="4" fillId="4" borderId="18" xfId="3" applyFont="1" applyBorder="1"/>
    <xf numFmtId="0" fontId="2" fillId="2" borderId="0" xfId="1" applyBorder="1"/>
    <xf numFmtId="164" fontId="2" fillId="2" borderId="0" xfId="1" applyNumberFormat="1" applyBorder="1"/>
    <xf numFmtId="0" fontId="4" fillId="4" borderId="19" xfId="3" applyFont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0" fillId="4" borderId="3" xfId="3" applyFont="1"/>
    <xf numFmtId="0" fontId="10" fillId="4" borderId="6" xfId="3" applyFont="1" applyBorder="1"/>
    <xf numFmtId="0" fontId="3" fillId="3" borderId="20" xfId="2" applyBorder="1"/>
    <xf numFmtId="0" fontId="10" fillId="4" borderId="19" xfId="3" applyFont="1" applyBorder="1"/>
    <xf numFmtId="0" fontId="10" fillId="4" borderId="18" xfId="3" applyFont="1" applyBorder="1"/>
    <xf numFmtId="0" fontId="16" fillId="10" borderId="21" xfId="7" applyBorder="1"/>
    <xf numFmtId="0" fontId="10" fillId="4" borderId="22" xfId="3" applyFont="1" applyBorder="1"/>
    <xf numFmtId="0" fontId="11" fillId="4" borderId="23" xfId="3" applyFont="1" applyBorder="1"/>
    <xf numFmtId="0" fontId="11" fillId="4" borderId="24" xfId="3" applyFont="1" applyBorder="1"/>
    <xf numFmtId="0" fontId="16" fillId="10" borderId="25" xfId="7" applyBorder="1"/>
    <xf numFmtId="0" fontId="13" fillId="4" borderId="23" xfId="3" applyFont="1" applyBorder="1"/>
    <xf numFmtId="0" fontId="13" fillId="4" borderId="24" xfId="3" applyFont="1" applyBorder="1"/>
    <xf numFmtId="0" fontId="16" fillId="10" borderId="26" xfId="7" applyBorder="1"/>
    <xf numFmtId="0" fontId="16" fillId="10" borderId="27" xfId="7" applyBorder="1"/>
    <xf numFmtId="0" fontId="5" fillId="5" borderId="17" xfId="4" applyBorder="1"/>
    <xf numFmtId="0" fontId="16" fillId="10" borderId="15" xfId="7"/>
    <xf numFmtId="0" fontId="16" fillId="10" borderId="28" xfId="7" applyBorder="1"/>
    <xf numFmtId="0" fontId="16" fillId="10" borderId="29" xfId="7" applyBorder="1"/>
    <xf numFmtId="0" fontId="16" fillId="10" borderId="30" xfId="7" applyBorder="1"/>
    <xf numFmtId="0" fontId="15" fillId="9" borderId="0" xfId="6"/>
    <xf numFmtId="0" fontId="15" fillId="9" borderId="0" xfId="6" applyProtection="1">
      <protection locked="0"/>
    </xf>
    <xf numFmtId="0" fontId="3" fillId="3" borderId="31" xfId="2" applyBorder="1"/>
    <xf numFmtId="0" fontId="5" fillId="6" borderId="32" xfId="5" applyBorder="1"/>
    <xf numFmtId="0" fontId="5" fillId="5" borderId="33" xfId="4" applyBorder="1"/>
    <xf numFmtId="0" fontId="2" fillId="2" borderId="33" xfId="1" applyBorder="1"/>
    <xf numFmtId="0" fontId="0" fillId="4" borderId="34" xfId="3" applyFont="1" applyBorder="1"/>
    <xf numFmtId="2" fontId="2" fillId="2" borderId="16" xfId="1" applyNumberFormat="1" applyBorder="1"/>
    <xf numFmtId="2" fontId="2" fillId="2" borderId="17" xfId="1" applyNumberFormat="1" applyBorder="1"/>
    <xf numFmtId="0" fontId="0" fillId="11" borderId="11" xfId="0" applyFill="1" applyBorder="1"/>
    <xf numFmtId="2" fontId="0" fillId="11" borderId="11" xfId="0" applyNumberFormat="1" applyFill="1" applyBorder="1"/>
    <xf numFmtId="0" fontId="18" fillId="11" borderId="11" xfId="8" applyFill="1" applyBorder="1"/>
    <xf numFmtId="0" fontId="3" fillId="3" borderId="2" xfId="2" applyAlignment="1">
      <alignment wrapText="1"/>
    </xf>
    <xf numFmtId="0" fontId="11" fillId="4" borderId="38" xfId="3" applyFont="1" applyBorder="1" applyAlignment="1"/>
    <xf numFmtId="0" fontId="5" fillId="5" borderId="11" xfId="4" applyBorder="1"/>
    <xf numFmtId="0" fontId="8" fillId="7" borderId="11" xfId="0" applyFont="1" applyFill="1" applyBorder="1" applyAlignment="1">
      <alignment horizontal="left" vertical="center" wrapText="1"/>
    </xf>
    <xf numFmtId="0" fontId="4" fillId="4" borderId="40" xfId="3" applyFont="1" applyBorder="1"/>
    <xf numFmtId="0" fontId="4" fillId="4" borderId="41" xfId="3" applyFont="1" applyBorder="1"/>
    <xf numFmtId="0" fontId="22" fillId="4" borderId="42" xfId="3" applyFont="1" applyBorder="1"/>
    <xf numFmtId="0" fontId="7" fillId="4" borderId="43" xfId="3" applyFont="1" applyBorder="1"/>
    <xf numFmtId="0" fontId="5" fillId="8" borderId="44" xfId="0" applyFont="1" applyFill="1" applyBorder="1"/>
    <xf numFmtId="0" fontId="8" fillId="4" borderId="43" xfId="3" applyFont="1" applyBorder="1" applyAlignment="1">
      <alignment horizontal="left" vertical="center" wrapText="1"/>
    </xf>
    <xf numFmtId="0" fontId="4" fillId="4" borderId="43" xfId="3" applyFont="1" applyBorder="1"/>
    <xf numFmtId="0" fontId="5" fillId="5" borderId="44" xfId="4" applyBorder="1"/>
    <xf numFmtId="0" fontId="5" fillId="5" borderId="45" xfId="4" applyBorder="1" applyAlignment="1">
      <alignment horizontal="right" wrapText="1"/>
    </xf>
    <xf numFmtId="0" fontId="4" fillId="4" borderId="46" xfId="3" applyFont="1" applyBorder="1"/>
    <xf numFmtId="0" fontId="2" fillId="2" borderId="47" xfId="1" applyBorder="1"/>
    <xf numFmtId="0" fontId="10" fillId="4" borderId="48" xfId="3" applyFont="1" applyBorder="1"/>
    <xf numFmtId="0" fontId="13" fillId="4" borderId="49" xfId="3" applyFont="1" applyBorder="1"/>
    <xf numFmtId="0" fontId="13" fillId="4" borderId="50" xfId="3" applyFont="1" applyBorder="1"/>
    <xf numFmtId="0" fontId="4" fillId="4" borderId="51" xfId="3" applyFont="1" applyBorder="1"/>
    <xf numFmtId="0" fontId="7" fillId="4" borderId="52" xfId="3" applyFont="1" applyBorder="1"/>
    <xf numFmtId="0" fontId="7" fillId="4" borderId="53" xfId="3" applyFont="1" applyBorder="1"/>
    <xf numFmtId="0" fontId="8" fillId="7" borderId="54" xfId="0" applyFont="1" applyFill="1" applyBorder="1" applyAlignment="1">
      <alignment horizontal="left" vertical="center" wrapText="1"/>
    </xf>
    <xf numFmtId="0" fontId="8" fillId="7" borderId="55" xfId="0" applyFont="1" applyFill="1" applyBorder="1" applyAlignment="1">
      <alignment horizontal="left" vertical="center" wrapText="1"/>
    </xf>
    <xf numFmtId="0" fontId="8" fillId="7" borderId="56" xfId="0" applyFont="1" applyFill="1" applyBorder="1" applyAlignment="1">
      <alignment horizontal="left" vertical="center" wrapText="1"/>
    </xf>
    <xf numFmtId="0" fontId="4" fillId="4" borderId="57" xfId="3" applyFont="1" applyBorder="1" applyAlignment="1">
      <alignment horizontal="center"/>
    </xf>
    <xf numFmtId="0" fontId="4" fillId="4" borderId="11" xfId="3" applyFont="1" applyBorder="1"/>
    <xf numFmtId="0" fontId="4" fillId="4" borderId="52" xfId="3" applyFont="1" applyBorder="1"/>
    <xf numFmtId="0" fontId="4" fillId="4" borderId="53" xfId="3" applyFont="1" applyBorder="1"/>
    <xf numFmtId="0" fontId="5" fillId="5" borderId="16" xfId="4" applyNumberFormat="1" applyBorder="1"/>
    <xf numFmtId="0" fontId="5" fillId="6" borderId="16" xfId="5" applyBorder="1" applyProtection="1">
      <protection locked="0"/>
    </xf>
    <xf numFmtId="0" fontId="10" fillId="4" borderId="19" xfId="3" applyFont="1" applyBorder="1" applyProtection="1"/>
    <xf numFmtId="0" fontId="5" fillId="6" borderId="17" xfId="5" applyBorder="1" applyProtection="1">
      <protection locked="0"/>
    </xf>
    <xf numFmtId="0" fontId="5" fillId="6" borderId="0" xfId="5" applyBorder="1" applyProtection="1">
      <protection locked="0"/>
    </xf>
    <xf numFmtId="0" fontId="6" fillId="6" borderId="1" xfId="5" applyFont="1" applyBorder="1" applyProtection="1">
      <protection locked="0"/>
    </xf>
    <xf numFmtId="164" fontId="5" fillId="6" borderId="0" xfId="5" applyNumberFormat="1" applyBorder="1" applyProtection="1">
      <protection locked="0"/>
    </xf>
    <xf numFmtId="0" fontId="3" fillId="3" borderId="35" xfId="2" applyBorder="1" applyAlignment="1"/>
    <xf numFmtId="0" fontId="0" fillId="0" borderId="37" xfId="0" applyBorder="1"/>
    <xf numFmtId="0" fontId="0" fillId="0" borderId="36" xfId="0" applyBorder="1"/>
    <xf numFmtId="0" fontId="11" fillId="4" borderId="38" xfId="3" applyFont="1" applyBorder="1" applyAlignment="1"/>
    <xf numFmtId="0" fontId="0" fillId="0" borderId="39" xfId="0" applyBorder="1"/>
    <xf numFmtId="0" fontId="24" fillId="11" borderId="12" xfId="0" applyFont="1" applyFill="1" applyBorder="1" applyAlignment="1">
      <alignment vertical="center" textRotation="90" wrapText="1"/>
    </xf>
    <xf numFmtId="0" fontId="23" fillId="11" borderId="9" xfId="0" applyFont="1" applyFill="1" applyBorder="1" applyAlignment="1">
      <alignment vertical="center" textRotation="90"/>
    </xf>
    <xf numFmtId="0" fontId="23" fillId="11" borderId="10" xfId="0" applyFont="1" applyFill="1" applyBorder="1" applyAlignment="1">
      <alignment vertical="center" textRotation="90"/>
    </xf>
  </cellXfs>
  <cellStyles count="9">
    <cellStyle name="Anteckning" xfId="3" builtinId="10"/>
    <cellStyle name="Bra" xfId="1" builtinId="26"/>
    <cellStyle name="Dekorfärg2" xfId="4" builtinId="33"/>
    <cellStyle name="Dekorfärg5" xfId="5" builtinId="45"/>
    <cellStyle name="Hyperlänk" xfId="8" builtinId="8"/>
    <cellStyle name="Kontrollcell" xfId="2" builtinId="23"/>
    <cellStyle name="Neutral" xfId="6" builtinId="28"/>
    <cellStyle name="Normal" xfId="0" builtinId="0"/>
    <cellStyle name="Utdata" xfId="7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1247774</xdr:colOff>
      <xdr:row>0</xdr:row>
      <xdr:rowOff>28574</xdr:rowOff>
    </xdr:from>
    <xdr:to>
      <xdr:col>11</xdr:col>
      <xdr:colOff>161925</xdr:colOff>
      <xdr:row>5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9E0D776-59CC-4E7C-B5A8-0F2C7C47B083}"/>
            </a:ext>
          </a:extLst>
        </xdr:cNvPr>
        <xdr:cNvSpPr txBox="1"/>
      </xdr:nvSpPr>
      <xdr:spPr>
        <a:xfrm>
          <a:off x="10153649" y="28574"/>
          <a:ext cx="3838576" cy="9525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Förklaring - rekommendation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för val av gasmätare:</a:t>
          </a:r>
          <a:b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Om Q</a:t>
          </a:r>
          <a:r>
            <a:rPr lang="sv-SE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&lt;Qmax och om 0,05 x Q</a:t>
          </a:r>
          <a:r>
            <a:rPr lang="sv-SE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&gt; Qmin -&gt; valbar står som sant, annars som falsk. Just 5% av Q</a:t>
          </a:r>
          <a:r>
            <a:rPr lang="sv-SE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&gt; Qmin är inte en hård regel, bara begränsar så inte för stora mätare rekommenderas. Dock så används det 10% för turbinmätare.</a:t>
          </a:r>
          <a:endParaRPr lang="sv-SE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28574</xdr:colOff>
      <xdr:row>11</xdr:row>
      <xdr:rowOff>38099</xdr:rowOff>
    </xdr:from>
    <xdr:to>
      <xdr:col>10</xdr:col>
      <xdr:colOff>295275</xdr:colOff>
      <xdr:row>14</xdr:row>
      <xdr:rowOff>200025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F4C8F29D-E6D6-4FAE-B302-C3C4CD664CD3}"/>
            </a:ext>
          </a:extLst>
        </xdr:cNvPr>
        <xdr:cNvSpPr txBox="1"/>
      </xdr:nvSpPr>
      <xdr:spPr>
        <a:xfrm>
          <a:off x="8743949" y="2266949"/>
          <a:ext cx="3600451" cy="89535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Vid dimensionering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av vridkolvare, kontrollera också önskad DN, Qmin ändrar sig mycket beroende på DN. Att formeln nedan visar "sant" innebär att det finns en DN-storlek med det G-värdet som uppfyller dina krav.</a:t>
          </a:r>
          <a:endParaRPr lang="sv-SE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1476375</xdr:colOff>
      <xdr:row>0</xdr:row>
      <xdr:rowOff>38100</xdr:rowOff>
    </xdr:from>
    <xdr:to>
      <xdr:col>3</xdr:col>
      <xdr:colOff>1543051</xdr:colOff>
      <xdr:row>4</xdr:row>
      <xdr:rowOff>139700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886104A3-0640-4C25-9FDF-62DF31A9D911}"/>
            </a:ext>
          </a:extLst>
        </xdr:cNvPr>
        <xdr:cNvSpPr txBox="1"/>
      </xdr:nvSpPr>
      <xdr:spPr>
        <a:xfrm>
          <a:off x="5216525" y="38100"/>
          <a:ext cx="4016376" cy="838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OBS Endast en rekommendation</a:t>
          </a:r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för val av gasmätare:</a:t>
          </a:r>
        </a:p>
        <a:p>
          <a: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Energigas Sverige tar inget ansvar för korrektheten av denna lathund!! Denna baseras från empiriska kunskaper från den nationella mätgruppen.</a:t>
          </a:r>
          <a:br>
            <a:rPr lang="sv-SE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endParaRPr lang="sv-SE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Eugensson" id="{E8A876FE-E2CE-45B2-BEDE-18CA28544F86}" userId="S::william.eugensson@goteborgenergi.se::075751cd-868b-44b4-b1d6-eb302a4a686c" providerId="AD"/>
</personList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2-07-11T15:16:23.22" personId="{E8A876FE-E2CE-45B2-BEDE-18CA28544F86}" id="{3A543062-9115-46B4-9F7B-282E0FAF4A52}">
    <text>Vad är H - benämningen för övre VV?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en.wikipedia.org/wiki/Wobbe_index" TargetMode="External"/><Relationship Id="rId1" Type="http://schemas.openxmlformats.org/officeDocument/2006/relationships/hyperlink" Target="https://www.engineeringtoolbox.com/fuels-higher-calorific-values-d_169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6FC9-7F25-4C62-80CF-623B779F8805}">
  <dimension ref="A1:P38"/>
  <sheetViews>
    <sheetView tabSelected="1" zoomScaleNormal="100" workbookViewId="0">
      <selection activeCell="B7" sqref="B7"/>
    </sheetView>
  </sheetViews>
  <sheetFormatPr defaultRowHeight="15" x14ac:dyDescent="0.25"/>
  <cols>
    <col min="1" max="1" width="53.5703125" customWidth="1"/>
    <col min="2" max="2" width="22.7109375" customWidth="1"/>
    <col min="3" max="3" width="33.85546875" customWidth="1"/>
    <col min="4" max="4" width="23.42578125" customWidth="1"/>
    <col min="5" max="5" width="18.7109375" customWidth="1"/>
    <col min="6" max="6" width="16.5703125" customWidth="1"/>
    <col min="7" max="7" width="10.5703125" customWidth="1"/>
    <col min="8" max="8" width="6.7109375" customWidth="1"/>
    <col min="9" max="9" width="7" bestFit="1" customWidth="1"/>
    <col min="11" max="11" width="5.140625" customWidth="1"/>
    <col min="12" max="12" width="27.5703125" bestFit="1" customWidth="1"/>
    <col min="15" max="15" width="7" bestFit="1" customWidth="1"/>
    <col min="18" max="18" width="27.5703125" bestFit="1" customWidth="1"/>
  </cols>
  <sheetData>
    <row r="1" spans="1:16" x14ac:dyDescent="0.25">
      <c r="A1" s="47" t="s">
        <v>0</v>
      </c>
      <c r="E1" s="96" t="s">
        <v>1</v>
      </c>
    </row>
    <row r="2" spans="1:16" x14ac:dyDescent="0.25">
      <c r="A2" s="48" t="s">
        <v>2</v>
      </c>
      <c r="E2" s="97"/>
    </row>
    <row r="3" spans="1:16" x14ac:dyDescent="0.25">
      <c r="A3" s="49" t="s">
        <v>3</v>
      </c>
      <c r="E3" s="97"/>
    </row>
    <row r="4" spans="1:16" x14ac:dyDescent="0.25">
      <c r="A4" s="50" t="s">
        <v>4</v>
      </c>
      <c r="E4" s="97"/>
    </row>
    <row r="5" spans="1:16" x14ac:dyDescent="0.25">
      <c r="E5" s="97"/>
    </row>
    <row r="6" spans="1:16" ht="15.75" customHeight="1" x14ac:dyDescent="0.25">
      <c r="A6" s="46" t="s">
        <v>5</v>
      </c>
      <c r="B6" s="46"/>
      <c r="C6" s="46" t="s">
        <v>6</v>
      </c>
      <c r="D6" s="5"/>
      <c r="E6" s="97"/>
      <c r="F6" s="74" t="s">
        <v>7</v>
      </c>
      <c r="G6" s="60" t="s">
        <v>6</v>
      </c>
      <c r="H6" s="60" t="s">
        <v>8</v>
      </c>
      <c r="I6" s="60" t="s">
        <v>9</v>
      </c>
      <c r="J6" s="61" t="s">
        <v>10</v>
      </c>
      <c r="L6" s="59" t="s">
        <v>11</v>
      </c>
      <c r="M6" s="59" t="s">
        <v>12</v>
      </c>
      <c r="N6" s="59" t="s">
        <v>13</v>
      </c>
      <c r="O6" s="59" t="s">
        <v>14</v>
      </c>
      <c r="P6" s="59" t="s">
        <v>10</v>
      </c>
    </row>
    <row r="7" spans="1:16" ht="18.75" x14ac:dyDescent="0.3">
      <c r="A7" s="32" t="s">
        <v>15</v>
      </c>
      <c r="B7" s="85">
        <v>300</v>
      </c>
      <c r="C7" s="28" t="s">
        <v>16</v>
      </c>
      <c r="D7" s="5"/>
      <c r="E7" s="97"/>
      <c r="F7" s="75" t="s">
        <v>17</v>
      </c>
      <c r="G7" s="7" t="s">
        <v>18</v>
      </c>
      <c r="H7" s="1">
        <v>0.04</v>
      </c>
      <c r="I7" s="1">
        <v>6</v>
      </c>
      <c r="J7" s="62" t="str">
        <f>IF(AND($B$19*0.05&gt;H7,$B$19&lt;I7),"sant","falskt")</f>
        <v>falskt</v>
      </c>
      <c r="L7" s="59" t="s">
        <v>19</v>
      </c>
      <c r="M7" s="9" t="s">
        <v>20</v>
      </c>
      <c r="N7" s="3">
        <v>1.3</v>
      </c>
      <c r="O7" s="3">
        <v>65</v>
      </c>
      <c r="P7" s="62" t="str">
        <f t="shared" ref="P7:P13" si="0">IF(AND($B$19*0.05&gt;N7,$B$19&lt;O7),"sant","falskt")</f>
        <v>falskt</v>
      </c>
    </row>
    <row r="8" spans="1:16" ht="15.75" x14ac:dyDescent="0.25">
      <c r="A8" s="94" t="s">
        <v>21</v>
      </c>
      <c r="B8" s="85">
        <v>10</v>
      </c>
      <c r="C8" s="28" t="s">
        <v>22</v>
      </c>
      <c r="D8" s="5"/>
      <c r="E8" s="97"/>
      <c r="F8" s="75" t="s">
        <v>23</v>
      </c>
      <c r="G8" s="7" t="s">
        <v>18</v>
      </c>
      <c r="H8" s="1">
        <v>0.06</v>
      </c>
      <c r="I8" s="1">
        <v>10</v>
      </c>
      <c r="J8" s="62" t="str">
        <f>IF(AND($B$19*0.05&gt;H8,$B$19&lt;I8),"sant","falskt")</f>
        <v>falskt</v>
      </c>
      <c r="L8" s="59" t="s">
        <v>24</v>
      </c>
      <c r="M8" s="9" t="s">
        <v>20</v>
      </c>
      <c r="N8" s="3">
        <v>2</v>
      </c>
      <c r="O8" s="3">
        <v>100</v>
      </c>
      <c r="P8" s="62" t="str">
        <f t="shared" si="0"/>
        <v>falskt</v>
      </c>
    </row>
    <row r="9" spans="1:16" ht="15.75" x14ac:dyDescent="0.25">
      <c r="A9" s="95"/>
      <c r="B9" s="49">
        <f>B8+B14</f>
        <v>283.14999999999998</v>
      </c>
      <c r="C9" s="28" t="s">
        <v>25</v>
      </c>
      <c r="D9" s="5"/>
      <c r="E9" s="97"/>
      <c r="F9" s="75" t="s">
        <v>26</v>
      </c>
      <c r="G9" s="7" t="s">
        <v>18</v>
      </c>
      <c r="H9" s="8">
        <v>0.1</v>
      </c>
      <c r="I9" s="8">
        <v>16</v>
      </c>
      <c r="J9" s="62" t="str">
        <f>IF(AND($B$19*0.05&gt;H9,$B$19&lt;I9),"sant","falskt")</f>
        <v>falskt</v>
      </c>
      <c r="L9" s="59" t="s">
        <v>27</v>
      </c>
      <c r="M9" s="9" t="s">
        <v>20</v>
      </c>
      <c r="N9" s="3">
        <v>1</v>
      </c>
      <c r="O9" s="3">
        <v>160</v>
      </c>
      <c r="P9" s="62" t="str">
        <f t="shared" si="0"/>
        <v>sant</v>
      </c>
    </row>
    <row r="10" spans="1:16" ht="15.75" x14ac:dyDescent="0.25">
      <c r="A10" s="57" t="s">
        <v>28</v>
      </c>
      <c r="B10" s="85">
        <v>100</v>
      </c>
      <c r="C10" s="28" t="s">
        <v>29</v>
      </c>
      <c r="D10" s="5"/>
      <c r="E10" s="97"/>
      <c r="F10" s="75" t="s">
        <v>30</v>
      </c>
      <c r="G10" s="7" t="s">
        <v>18</v>
      </c>
      <c r="H10" s="8">
        <v>0.16</v>
      </c>
      <c r="I10" s="8">
        <v>25</v>
      </c>
      <c r="J10" s="62" t="str">
        <f>IF(AND($B$19*0.05&gt;H10,$B$19&lt;I10),"sant","falskt")</f>
        <v>falskt</v>
      </c>
      <c r="L10" s="59" t="s">
        <v>31</v>
      </c>
      <c r="M10" s="9" t="s">
        <v>20</v>
      </c>
      <c r="N10" s="3">
        <v>2.5</v>
      </c>
      <c r="O10" s="3">
        <v>250</v>
      </c>
      <c r="P10" s="62" t="str">
        <f t="shared" si="0"/>
        <v>falskt</v>
      </c>
    </row>
    <row r="11" spans="1:16" ht="18.75" x14ac:dyDescent="0.3">
      <c r="A11" s="57" t="s">
        <v>32</v>
      </c>
      <c r="B11" s="49">
        <f>B10+B15</f>
        <v>1113.25</v>
      </c>
      <c r="C11" s="28" t="s">
        <v>29</v>
      </c>
      <c r="D11" s="5"/>
      <c r="E11" s="97"/>
      <c r="F11" s="76" t="s">
        <v>33</v>
      </c>
      <c r="G11" s="63" t="s">
        <v>18</v>
      </c>
      <c r="H11" s="64">
        <v>0.25</v>
      </c>
      <c r="I11" s="64">
        <v>40</v>
      </c>
      <c r="J11" s="62" t="str">
        <f>IF(AND($B$19*0.05&gt;H11,$B$19&lt;I11),"sant","falskt")</f>
        <v>sant</v>
      </c>
      <c r="L11" s="59" t="s">
        <v>34</v>
      </c>
      <c r="M11" s="9" t="s">
        <v>20</v>
      </c>
      <c r="N11" s="3">
        <v>2.5</v>
      </c>
      <c r="O11" s="3">
        <v>400</v>
      </c>
      <c r="P11" s="62" t="str">
        <f t="shared" si="0"/>
        <v>falskt</v>
      </c>
    </row>
    <row r="12" spans="1:16" ht="20.25" customHeight="1" thickBot="1" x14ac:dyDescent="0.3">
      <c r="A12" s="33" t="s">
        <v>35</v>
      </c>
      <c r="B12" s="87">
        <v>11</v>
      </c>
      <c r="C12" s="29" t="s">
        <v>36</v>
      </c>
      <c r="D12" s="5"/>
      <c r="E12" s="97"/>
      <c r="F12" s="5"/>
      <c r="G12" s="5"/>
      <c r="L12" s="59" t="s">
        <v>37</v>
      </c>
      <c r="M12" s="9" t="s">
        <v>20</v>
      </c>
      <c r="N12" s="3">
        <v>4</v>
      </c>
      <c r="O12" s="3">
        <v>650</v>
      </c>
      <c r="P12" s="62" t="str">
        <f t="shared" si="0"/>
        <v>falskt</v>
      </c>
    </row>
    <row r="13" spans="1:16" ht="18.75" customHeight="1" x14ac:dyDescent="0.3">
      <c r="A13" s="32" t="s">
        <v>38</v>
      </c>
      <c r="B13" s="85">
        <v>1</v>
      </c>
      <c r="C13" s="38"/>
      <c r="D13" s="5"/>
      <c r="E13" s="97"/>
      <c r="L13" s="59" t="s">
        <v>39</v>
      </c>
      <c r="M13" s="65" t="s">
        <v>20</v>
      </c>
      <c r="N13" s="3">
        <v>4</v>
      </c>
      <c r="O13" s="3">
        <v>1000</v>
      </c>
      <c r="P13" s="62" t="str">
        <f t="shared" si="0"/>
        <v>falskt</v>
      </c>
    </row>
    <row r="14" spans="1:16" ht="18.75" x14ac:dyDescent="0.3">
      <c r="A14" s="35" t="s">
        <v>40</v>
      </c>
      <c r="B14" s="84">
        <v>273.14999999999998</v>
      </c>
      <c r="C14" s="86" t="s">
        <v>41</v>
      </c>
      <c r="D14" s="5"/>
      <c r="E14" s="97"/>
    </row>
    <row r="15" spans="1:16" ht="19.5" thickBot="1" x14ac:dyDescent="0.35">
      <c r="A15" s="36" t="s">
        <v>42</v>
      </c>
      <c r="B15" s="39">
        <v>1013.25</v>
      </c>
      <c r="C15" s="29" t="s">
        <v>29</v>
      </c>
      <c r="D15" s="5"/>
      <c r="E15" s="97"/>
    </row>
    <row r="16" spans="1:16" ht="15.75" thickBot="1" x14ac:dyDescent="0.3">
      <c r="E16" s="97"/>
      <c r="F16" s="77" t="s">
        <v>43</v>
      </c>
      <c r="G16" s="60" t="s">
        <v>12</v>
      </c>
      <c r="H16" s="59" t="s">
        <v>13</v>
      </c>
      <c r="I16" s="59" t="s">
        <v>14</v>
      </c>
      <c r="J16" s="59" t="s">
        <v>10</v>
      </c>
      <c r="L16" s="59" t="s">
        <v>44</v>
      </c>
      <c r="M16" s="74" t="s">
        <v>12</v>
      </c>
      <c r="N16" s="59" t="s">
        <v>13</v>
      </c>
      <c r="O16" s="59" t="s">
        <v>14</v>
      </c>
      <c r="P16" s="59" t="s">
        <v>10</v>
      </c>
    </row>
    <row r="17" spans="1:16" ht="16.5" thickBot="1" x14ac:dyDescent="0.3">
      <c r="A17" s="31" t="s">
        <v>45</v>
      </c>
      <c r="B17" s="34"/>
      <c r="C17" s="30"/>
      <c r="D17" s="71" t="s">
        <v>46</v>
      </c>
      <c r="E17" s="97"/>
      <c r="F17" s="78" t="s">
        <v>47</v>
      </c>
      <c r="G17" s="12" t="s">
        <v>20</v>
      </c>
      <c r="H17" s="1">
        <v>0.25</v>
      </c>
      <c r="I17" s="10">
        <v>10</v>
      </c>
      <c r="J17" s="62" t="str">
        <f>IF(AND($B$19*0.05&gt;H17,$B$19&lt;I17),"sant","falskt")</f>
        <v>falskt</v>
      </c>
      <c r="L17" s="59" t="s">
        <v>48</v>
      </c>
      <c r="M17" s="82" t="s">
        <v>20</v>
      </c>
      <c r="N17" s="1">
        <v>13</v>
      </c>
      <c r="O17" s="10">
        <v>65</v>
      </c>
      <c r="P17" s="62" t="str">
        <f>IF(AND($B$19*0.1&gt;N17,$B$19&lt;O17),"sant","falskt")</f>
        <v>falskt</v>
      </c>
    </row>
    <row r="18" spans="1:16" ht="19.5" thickBot="1" x14ac:dyDescent="0.35">
      <c r="A18" s="32" t="s">
        <v>49</v>
      </c>
      <c r="B18" s="51">
        <f>B7/(B13*B12)</f>
        <v>27.272727272727273</v>
      </c>
      <c r="C18" s="25" t="s">
        <v>18</v>
      </c>
      <c r="D18" s="72" t="s">
        <v>50</v>
      </c>
      <c r="E18" s="97"/>
      <c r="F18" s="78" t="s">
        <v>51</v>
      </c>
      <c r="G18" s="12" t="s">
        <v>20</v>
      </c>
      <c r="H18" s="1">
        <v>0.25</v>
      </c>
      <c r="I18" s="11">
        <v>16</v>
      </c>
      <c r="J18" s="62" t="str">
        <f t="shared" ref="J18:J27" si="1">IF(AND($B$19*0.05&gt;H18,$B$19&lt;I18),"sant","falskt")</f>
        <v>falskt</v>
      </c>
      <c r="L18" s="59" t="s">
        <v>52</v>
      </c>
      <c r="M18" s="82" t="s">
        <v>20</v>
      </c>
      <c r="N18" s="1">
        <v>10</v>
      </c>
      <c r="O18" s="11">
        <v>100</v>
      </c>
      <c r="P18" s="62" t="str">
        <f t="shared" ref="P18:P27" si="2">IF(AND($B$19*0.1&gt;N18,$B$19&lt;O18),"sant","falskt")</f>
        <v>falskt</v>
      </c>
    </row>
    <row r="19" spans="1:16" ht="19.5" thickBot="1" x14ac:dyDescent="0.35">
      <c r="A19" s="33" t="s">
        <v>53</v>
      </c>
      <c r="B19" s="52">
        <f>B15*B18*B9/(B11*B14)</f>
        <v>25.73166207245152</v>
      </c>
      <c r="C19" s="26" t="s">
        <v>18</v>
      </c>
      <c r="D19" s="73" t="s">
        <v>54</v>
      </c>
      <c r="E19" s="97"/>
      <c r="F19" s="78" t="s">
        <v>55</v>
      </c>
      <c r="G19" s="12" t="s">
        <v>20</v>
      </c>
      <c r="H19" s="1">
        <v>0.2</v>
      </c>
      <c r="I19" s="11">
        <v>25</v>
      </c>
      <c r="J19" s="62" t="str">
        <f>IF(AND($B$19*0.05&gt;H19,$B$19&lt;I19),"sant","falskt")</f>
        <v>falskt</v>
      </c>
      <c r="L19" s="59" t="s">
        <v>56</v>
      </c>
      <c r="M19" s="82" t="s">
        <v>20</v>
      </c>
      <c r="N19" s="1">
        <v>8</v>
      </c>
      <c r="O19" s="11">
        <v>160</v>
      </c>
      <c r="P19" s="62" t="str">
        <f t="shared" si="2"/>
        <v>falskt</v>
      </c>
    </row>
    <row r="20" spans="1:16" ht="16.5" thickBot="1" x14ac:dyDescent="0.3">
      <c r="E20" s="97"/>
      <c r="F20" s="78" t="s">
        <v>57</v>
      </c>
      <c r="G20" s="12" t="s">
        <v>20</v>
      </c>
      <c r="H20" s="1">
        <v>0.2</v>
      </c>
      <c r="I20" s="11">
        <v>40</v>
      </c>
      <c r="J20" s="62" t="str">
        <f t="shared" si="1"/>
        <v>sant</v>
      </c>
      <c r="L20" s="59" t="s">
        <v>58</v>
      </c>
      <c r="M20" s="82" t="s">
        <v>20</v>
      </c>
      <c r="N20" s="1">
        <v>13</v>
      </c>
      <c r="O20" s="11">
        <v>250</v>
      </c>
      <c r="P20" s="62" t="str">
        <f t="shared" si="2"/>
        <v>falskt</v>
      </c>
    </row>
    <row r="21" spans="1:16" ht="17.25" thickTop="1" thickBot="1" x14ac:dyDescent="0.3">
      <c r="A21" s="56" t="s">
        <v>59</v>
      </c>
      <c r="B21" s="80" t="s">
        <v>60</v>
      </c>
      <c r="C21" s="81" t="s">
        <v>61</v>
      </c>
      <c r="E21" s="97"/>
      <c r="F21" s="78" t="s">
        <v>62</v>
      </c>
      <c r="G21" s="12" t="s">
        <v>20</v>
      </c>
      <c r="H21" s="1">
        <v>0.2</v>
      </c>
      <c r="I21" s="11">
        <v>65</v>
      </c>
      <c r="J21" s="62" t="str">
        <f t="shared" si="1"/>
        <v>sant</v>
      </c>
      <c r="L21" s="59" t="s">
        <v>63</v>
      </c>
      <c r="M21" s="82" t="s">
        <v>20</v>
      </c>
      <c r="N21" s="1">
        <v>20</v>
      </c>
      <c r="O21" s="11">
        <v>400</v>
      </c>
      <c r="P21" s="62" t="str">
        <f t="shared" si="2"/>
        <v>falskt</v>
      </c>
    </row>
    <row r="22" spans="1:16" ht="17.25" thickTop="1" thickBot="1" x14ac:dyDescent="0.3">
      <c r="A22" s="69" t="s">
        <v>64</v>
      </c>
      <c r="B22" s="58">
        <v>3000</v>
      </c>
      <c r="C22" s="70">
        <f>SUM(B7*B22)/1000</f>
        <v>900</v>
      </c>
      <c r="E22" s="97"/>
      <c r="F22" s="78" t="s">
        <v>65</v>
      </c>
      <c r="G22" s="12" t="s">
        <v>20</v>
      </c>
      <c r="H22" s="1">
        <v>0.2</v>
      </c>
      <c r="I22" s="11">
        <v>100</v>
      </c>
      <c r="J22" s="62" t="str">
        <f t="shared" si="1"/>
        <v>sant</v>
      </c>
      <c r="L22" s="59" t="s">
        <v>66</v>
      </c>
      <c r="M22" s="82" t="s">
        <v>20</v>
      </c>
      <c r="N22" s="1">
        <v>32</v>
      </c>
      <c r="O22" s="11">
        <v>650</v>
      </c>
      <c r="P22" s="62" t="str">
        <f t="shared" si="2"/>
        <v>falskt</v>
      </c>
    </row>
    <row r="23" spans="1:16" ht="16.5" thickBot="1" x14ac:dyDescent="0.3">
      <c r="A23" s="69" t="s">
        <v>67</v>
      </c>
      <c r="B23" s="58">
        <v>7500</v>
      </c>
      <c r="C23" s="70">
        <f>SUM(B7*B23)/1000</f>
        <v>2250</v>
      </c>
      <c r="E23" s="97"/>
      <c r="F23" s="78" t="s">
        <v>68</v>
      </c>
      <c r="G23" s="12" t="s">
        <v>20</v>
      </c>
      <c r="H23" s="1">
        <v>0.4</v>
      </c>
      <c r="I23" s="11">
        <v>160</v>
      </c>
      <c r="J23" s="62" t="str">
        <f t="shared" si="1"/>
        <v>sant</v>
      </c>
      <c r="L23" s="59" t="s">
        <v>69</v>
      </c>
      <c r="M23" s="82" t="s">
        <v>20</v>
      </c>
      <c r="N23" s="1">
        <v>50</v>
      </c>
      <c r="O23" s="11">
        <v>1000</v>
      </c>
      <c r="P23" s="62" t="str">
        <f t="shared" si="2"/>
        <v>falskt</v>
      </c>
    </row>
    <row r="24" spans="1:16" ht="16.5" thickBot="1" x14ac:dyDescent="0.3">
      <c r="E24" s="97"/>
      <c r="F24" s="78" t="s">
        <v>70</v>
      </c>
      <c r="G24" s="12" t="s">
        <v>20</v>
      </c>
      <c r="H24" s="1">
        <v>0.6</v>
      </c>
      <c r="I24" s="11">
        <v>250</v>
      </c>
      <c r="J24" s="62" t="str">
        <f t="shared" si="1"/>
        <v>sant</v>
      </c>
      <c r="L24" s="59" t="s">
        <v>71</v>
      </c>
      <c r="M24" s="82" t="s">
        <v>20</v>
      </c>
      <c r="N24" s="1">
        <v>80</v>
      </c>
      <c r="O24" s="11">
        <v>1600</v>
      </c>
      <c r="P24" s="62" t="str">
        <f t="shared" si="2"/>
        <v>falskt</v>
      </c>
    </row>
    <row r="25" spans="1:16" ht="16.5" thickBot="1" x14ac:dyDescent="0.3">
      <c r="E25" s="97"/>
      <c r="F25" s="78" t="s">
        <v>72</v>
      </c>
      <c r="G25" s="12" t="s">
        <v>20</v>
      </c>
      <c r="H25" s="1">
        <v>1</v>
      </c>
      <c r="I25" s="11">
        <v>400</v>
      </c>
      <c r="J25" s="62" t="str">
        <f>IF(AND($B$19*0.05&gt;H25,$B$19&lt;I25),"sant","falskt")</f>
        <v>sant</v>
      </c>
      <c r="L25" s="59" t="s">
        <v>73</v>
      </c>
      <c r="M25" s="82" t="s">
        <v>20</v>
      </c>
      <c r="N25" s="1">
        <v>130</v>
      </c>
      <c r="O25" s="11">
        <v>2500</v>
      </c>
      <c r="P25" s="62" t="str">
        <f t="shared" si="2"/>
        <v>falskt</v>
      </c>
    </row>
    <row r="26" spans="1:16" ht="17.25" thickTop="1" thickBot="1" x14ac:dyDescent="0.3">
      <c r="A26" s="27" t="s">
        <v>74</v>
      </c>
      <c r="B26" s="27" t="s">
        <v>75</v>
      </c>
      <c r="C26" s="27" t="s">
        <v>76</v>
      </c>
      <c r="E26" s="97"/>
      <c r="F26" s="78" t="s">
        <v>77</v>
      </c>
      <c r="G26" s="12" t="s">
        <v>20</v>
      </c>
      <c r="H26" s="1">
        <v>2.5</v>
      </c>
      <c r="I26" s="11">
        <v>650</v>
      </c>
      <c r="J26" s="62" t="str">
        <f t="shared" si="1"/>
        <v>falskt</v>
      </c>
      <c r="L26" s="59" t="s">
        <v>78</v>
      </c>
      <c r="M26" s="82" t="s">
        <v>20</v>
      </c>
      <c r="N26" s="1">
        <v>200</v>
      </c>
      <c r="O26" s="11">
        <v>4000</v>
      </c>
      <c r="P26" s="62" t="str">
        <f t="shared" si="2"/>
        <v>falskt</v>
      </c>
    </row>
    <row r="27" spans="1:16" ht="15.75" x14ac:dyDescent="0.25">
      <c r="A27" s="53" t="s">
        <v>79</v>
      </c>
      <c r="B27" s="54" t="s">
        <v>80</v>
      </c>
      <c r="C27" s="55" t="s">
        <v>81</v>
      </c>
      <c r="E27" s="97"/>
      <c r="F27" s="79" t="s">
        <v>82</v>
      </c>
      <c r="G27" s="66" t="s">
        <v>20</v>
      </c>
      <c r="H27" s="67">
        <v>6.25</v>
      </c>
      <c r="I27" s="68">
        <v>1000</v>
      </c>
      <c r="J27" s="62" t="str">
        <f t="shared" si="1"/>
        <v>falskt</v>
      </c>
      <c r="L27" s="59" t="s">
        <v>83</v>
      </c>
      <c r="M27" s="83" t="s">
        <v>20</v>
      </c>
      <c r="N27" s="67">
        <v>320</v>
      </c>
      <c r="O27" s="68">
        <v>6500</v>
      </c>
      <c r="P27" s="62" t="str">
        <f t="shared" si="2"/>
        <v>falskt</v>
      </c>
    </row>
    <row r="28" spans="1:16" x14ac:dyDescent="0.25">
      <c r="A28" s="53" t="s">
        <v>84</v>
      </c>
      <c r="B28" s="54" t="s">
        <v>85</v>
      </c>
      <c r="C28" s="53" t="s">
        <v>86</v>
      </c>
      <c r="E28" s="97"/>
    </row>
    <row r="29" spans="1:16" x14ac:dyDescent="0.25">
      <c r="A29" s="53" t="s">
        <v>87</v>
      </c>
      <c r="B29" s="54" t="s">
        <v>88</v>
      </c>
      <c r="C29" s="53" t="s">
        <v>86</v>
      </c>
      <c r="E29" s="97"/>
    </row>
    <row r="30" spans="1:16" ht="15.75" thickBot="1" x14ac:dyDescent="0.3">
      <c r="A30" s="53"/>
      <c r="B30" s="54"/>
      <c r="C30" s="53"/>
      <c r="E30" s="97"/>
    </row>
    <row r="31" spans="1:16" ht="15.75" thickTop="1" x14ac:dyDescent="0.25">
      <c r="A31" s="91" t="s">
        <v>89</v>
      </c>
      <c r="B31" s="92"/>
      <c r="C31" s="93"/>
      <c r="E31" s="97"/>
    </row>
    <row r="32" spans="1:16" x14ac:dyDescent="0.25">
      <c r="A32" s="53" t="s">
        <v>90</v>
      </c>
      <c r="B32" s="54" t="s">
        <v>91</v>
      </c>
      <c r="C32" s="53"/>
      <c r="E32" s="97"/>
    </row>
    <row r="33" spans="1:5" x14ac:dyDescent="0.25">
      <c r="A33" s="53" t="s">
        <v>92</v>
      </c>
      <c r="B33" s="54" t="s">
        <v>93</v>
      </c>
      <c r="C33" s="53"/>
      <c r="E33" s="97"/>
    </row>
    <row r="34" spans="1:5" x14ac:dyDescent="0.25">
      <c r="E34" s="97"/>
    </row>
    <row r="35" spans="1:5" x14ac:dyDescent="0.25">
      <c r="E35" s="97"/>
    </row>
    <row r="36" spans="1:5" x14ac:dyDescent="0.25">
      <c r="E36" s="97"/>
    </row>
    <row r="37" spans="1:5" x14ac:dyDescent="0.25">
      <c r="E37" s="97"/>
    </row>
    <row r="38" spans="1:5" ht="15.75" thickBot="1" x14ac:dyDescent="0.3">
      <c r="E38" s="98"/>
    </row>
  </sheetData>
  <sheetProtection algorithmName="SHA-512" hashValue="ENDGrViyQ+eytGhYH6aEWB1wga+zF5bYxPckiI2OA4ORVLXDOQ2Ll6sxYHOkYMvuj8swV/t1YDKHTdj61I2AMQ==" saltValue="t6yeLwnCzGVQFFgbTvqjqw==" spinCount="100000" sheet="1" objects="1" scenarios="1" selectLockedCells="1"/>
  <mergeCells count="3">
    <mergeCell ref="A31:C31"/>
    <mergeCell ref="A8:A9"/>
    <mergeCell ref="E1:E38"/>
  </mergeCells>
  <hyperlinks>
    <hyperlink ref="A26" r:id="rId1" xr:uid="{CEBE1D61-DDD7-424D-8FEE-14A46B878307}"/>
    <hyperlink ref="C27" r:id="rId2" xr:uid="{D05968C9-EA6F-4C44-B099-4B1E7B58BD4A}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A5FC-6E02-4DDA-BAE1-524E0A2D860A}">
  <dimension ref="A1:J16"/>
  <sheetViews>
    <sheetView workbookViewId="0">
      <selection activeCell="E9" sqref="E9"/>
    </sheetView>
  </sheetViews>
  <sheetFormatPr defaultRowHeight="15" x14ac:dyDescent="0.25"/>
  <cols>
    <col min="1" max="1" width="34.140625" bestFit="1" customWidth="1"/>
    <col min="6" max="6" width="11.42578125" bestFit="1" customWidth="1"/>
  </cols>
  <sheetData>
    <row r="1" spans="1:10" ht="15.75" thickBot="1" x14ac:dyDescent="0.3"/>
    <row r="2" spans="1:10" ht="16.5" thickTop="1" thickBot="1" x14ac:dyDescent="0.3">
      <c r="A2" s="2" t="s">
        <v>94</v>
      </c>
      <c r="B2" s="13" t="s">
        <v>95</v>
      </c>
      <c r="C2" s="14" t="s">
        <v>96</v>
      </c>
      <c r="D2" s="14" t="s">
        <v>97</v>
      </c>
      <c r="E2" s="14" t="s">
        <v>98</v>
      </c>
      <c r="F2" s="30"/>
      <c r="G2" s="37"/>
    </row>
    <row r="3" spans="1:10" ht="15.75" thickTop="1" x14ac:dyDescent="0.25">
      <c r="A3" s="44" t="s">
        <v>99</v>
      </c>
      <c r="B3" s="15">
        <v>16</v>
      </c>
      <c r="C3" s="16">
        <v>8.3140000000000001</v>
      </c>
      <c r="D3" s="16">
        <v>273.14999999999998</v>
      </c>
      <c r="E3" s="88">
        <v>50000</v>
      </c>
      <c r="F3" s="40"/>
      <c r="G3" s="38"/>
    </row>
    <row r="4" spans="1:10" x14ac:dyDescent="0.25">
      <c r="A4" s="45"/>
      <c r="B4" s="41"/>
      <c r="C4" s="40"/>
      <c r="D4" s="89">
        <v>15</v>
      </c>
      <c r="E4" s="40"/>
      <c r="F4" s="17" t="s">
        <v>100</v>
      </c>
      <c r="G4" s="38"/>
    </row>
    <row r="5" spans="1:10" ht="15.75" thickBot="1" x14ac:dyDescent="0.3">
      <c r="A5" s="44" t="s">
        <v>101</v>
      </c>
      <c r="B5" s="42"/>
      <c r="C5" s="43"/>
      <c r="D5" s="18">
        <f>SUM(D3+D4)</f>
        <v>288.14999999999998</v>
      </c>
      <c r="E5" s="43"/>
      <c r="F5" s="19">
        <f>SUM(B3*C3*D5/E3)</f>
        <v>0.76661731199999994</v>
      </c>
      <c r="G5" s="20" t="s">
        <v>102</v>
      </c>
    </row>
    <row r="6" spans="1:10" ht="18.75" x14ac:dyDescent="0.3">
      <c r="A6" s="44" t="s">
        <v>103</v>
      </c>
      <c r="H6" s="4"/>
      <c r="I6" s="6"/>
      <c r="J6" s="6"/>
    </row>
    <row r="7" spans="1:10" ht="15.75" thickBot="1" x14ac:dyDescent="0.3">
      <c r="A7" s="44" t="s">
        <v>104</v>
      </c>
    </row>
    <row r="8" spans="1:10" x14ac:dyDescent="0.25">
      <c r="A8" s="44" t="s">
        <v>105</v>
      </c>
      <c r="B8" s="13" t="s">
        <v>95</v>
      </c>
      <c r="C8" s="14" t="s">
        <v>96</v>
      </c>
      <c r="D8" s="14" t="s">
        <v>97</v>
      </c>
      <c r="E8" s="14" t="s">
        <v>100</v>
      </c>
      <c r="F8" s="30"/>
      <c r="G8" s="37"/>
    </row>
    <row r="9" spans="1:10" x14ac:dyDescent="0.25">
      <c r="A9" s="44" t="s">
        <v>106</v>
      </c>
      <c r="B9" s="15">
        <v>16</v>
      </c>
      <c r="C9" s="16">
        <v>8.3140000000000001</v>
      </c>
      <c r="D9" s="16">
        <v>273.14999999999998</v>
      </c>
      <c r="E9" s="90">
        <v>0.38300000000000001</v>
      </c>
      <c r="F9" s="40"/>
      <c r="G9" s="38"/>
    </row>
    <row r="10" spans="1:10" x14ac:dyDescent="0.25">
      <c r="A10" s="45"/>
      <c r="B10" s="41"/>
      <c r="C10" s="40"/>
      <c r="D10" s="89">
        <v>15</v>
      </c>
      <c r="E10" s="40"/>
      <c r="F10" s="17" t="s">
        <v>98</v>
      </c>
      <c r="G10" s="38"/>
    </row>
    <row r="11" spans="1:10" x14ac:dyDescent="0.25">
      <c r="A11" s="45"/>
      <c r="B11" s="41"/>
      <c r="C11" s="40"/>
      <c r="D11" s="21">
        <f>SUM(D9+D10)</f>
        <v>288.14999999999998</v>
      </c>
      <c r="E11" s="40"/>
      <c r="F11" s="22">
        <f>SUM(B9*(C9*D11/E9))</f>
        <v>100080.58903394255</v>
      </c>
      <c r="G11" s="23" t="s">
        <v>107</v>
      </c>
    </row>
    <row r="12" spans="1:10" ht="15.75" thickBot="1" x14ac:dyDescent="0.3">
      <c r="A12" s="44" t="s">
        <v>108</v>
      </c>
      <c r="B12" s="42"/>
      <c r="C12" s="43"/>
      <c r="D12" s="43"/>
      <c r="E12" s="43"/>
      <c r="F12" s="19">
        <f>SUM(F11/100000)</f>
        <v>1.0008058903394255</v>
      </c>
      <c r="G12" s="24" t="s">
        <v>109</v>
      </c>
    </row>
    <row r="13" spans="1:10" x14ac:dyDescent="0.25">
      <c r="A13" s="44" t="s">
        <v>110</v>
      </c>
    </row>
    <row r="14" spans="1:10" x14ac:dyDescent="0.25">
      <c r="A14" s="44" t="s">
        <v>111</v>
      </c>
    </row>
    <row r="15" spans="1:10" x14ac:dyDescent="0.25">
      <c r="A15" s="44"/>
    </row>
    <row r="16" spans="1:10" x14ac:dyDescent="0.25">
      <c r="A16" s="44" t="s">
        <v>112</v>
      </c>
    </row>
  </sheetData>
  <sheetProtection algorithmName="SHA-512" hashValue="gf5WK7xWDOY2zqVs6mhDEX0Qx0FF6gXq7sb/Je0hX1IrIWEOM1Ol2zsFHUibTVsW/1urGYivDocLhJUOiaNBMg==" saltValue="Dxs93PwA6GM8V/K4FzVypA==" spinCount="100000" sheet="1" objects="1" scenarios="1" selectLockedCell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8A4973DF09884495D84E07CF628C88" ma:contentTypeVersion="6" ma:contentTypeDescription="Skapa ett nytt dokument." ma:contentTypeScope="" ma:versionID="c9f5d4cb71187ed857497bf915061236">
  <xsd:schema xmlns:xsd="http://www.w3.org/2001/XMLSchema" xmlns:xs="http://www.w3.org/2001/XMLSchema" xmlns:p="http://schemas.microsoft.com/office/2006/metadata/properties" xmlns:ns2="a2848efa-823c-402d-b02d-eb040b00b012" xmlns:ns3="412c90c5-98df-4779-be0c-fc0ae0b6afab" targetNamespace="http://schemas.microsoft.com/office/2006/metadata/properties" ma:root="true" ma:fieldsID="c74d28e8514fbb289467ae8b17b74942" ns2:_="" ns3:_="">
    <xsd:import namespace="a2848efa-823c-402d-b02d-eb040b00b012"/>
    <xsd:import namespace="412c90c5-98df-4779-be0c-fc0ae0b6af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48efa-823c-402d-b02d-eb040b00b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c90c5-98df-4779-be0c-fc0ae0b6af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F7BBA-12CE-4ECE-9C2A-DF2755F3E4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9E9AC3-FE02-4B00-93F5-926F969A5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A94D8-66D1-4D8E-8E59-79F261857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48efa-823c-402d-b02d-eb040b00b012"/>
    <ds:schemaRef ds:uri="412c90c5-98df-4779-be0c-fc0ae0b6af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Dimensionering Effekt</vt:lpstr>
      <vt:lpstr>Allmänna gaslagen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Sonny Colin</dc:creator>
  <cp:keywords/>
  <dc:description/>
  <cp:lastModifiedBy>Jordan Moncada</cp:lastModifiedBy>
  <cp:revision/>
  <dcterms:created xsi:type="dcterms:W3CDTF">2022-06-30T06:27:37Z</dcterms:created>
  <dcterms:modified xsi:type="dcterms:W3CDTF">2025-02-26T13:37:55Z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0x0101002E8A4973DF09884495D84E07CF628C88</vt:lpwstr>
  </property>
</Properties>
</file>